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466" activeTab="0"/>
  </bookViews>
  <sheets>
    <sheet name="Расчёт" sheetId="1" r:id="rId1"/>
  </sheets>
  <definedNames>
    <definedName name="_xlnm.Print_Area" localSheetId="0">'Расчёт'!$A$1:$S$41</definedName>
  </definedNames>
  <calcPr fullCalcOnLoad="1"/>
</workbook>
</file>

<file path=xl/sharedStrings.xml><?xml version="1.0" encoding="utf-8"?>
<sst xmlns="http://schemas.openxmlformats.org/spreadsheetml/2006/main" count="79" uniqueCount="53">
  <si>
    <t>Технологические отступы</t>
  </si>
  <si>
    <t>Серия</t>
  </si>
  <si>
    <t>SG.01</t>
  </si>
  <si>
    <t>SG.02</t>
  </si>
  <si>
    <t>SG.03</t>
  </si>
  <si>
    <t>a</t>
  </si>
  <si>
    <t>b</t>
  </si>
  <si>
    <t>c</t>
  </si>
  <si>
    <t>d</t>
  </si>
  <si>
    <t>Технологический отступ, м</t>
  </si>
  <si>
    <t>Допустимые нагрузки, действующие на каретку</t>
  </si>
  <si>
    <t>Нагрузка, кг</t>
  </si>
  <si>
    <t>A</t>
  </si>
  <si>
    <t>м</t>
  </si>
  <si>
    <t>F</t>
  </si>
  <si>
    <t>L</t>
  </si>
  <si>
    <t>расчетная длина створки</t>
  </si>
  <si>
    <t>P</t>
  </si>
  <si>
    <t>кг</t>
  </si>
  <si>
    <t>I</t>
  </si>
  <si>
    <t>расчетное расстояние между опорами</t>
  </si>
  <si>
    <t>Расчетные параметры</t>
  </si>
  <si>
    <t>Технологические отступы выбираются исходя из параметров каретки. Выбор парамертов компьютер осуществляет сам.</t>
  </si>
  <si>
    <t>Допустимая нагрузка на каретку</t>
  </si>
  <si>
    <t>Ширина проезда. Величина определяется заказчиком</t>
  </si>
  <si>
    <t>Теоретическая масса ворот</t>
  </si>
  <si>
    <t>заполняется обязательно</t>
  </si>
  <si>
    <t>Расчет параметров для откатных ворот.</t>
  </si>
  <si>
    <t>SG.01 - вес до 500 кг; SG.02 - до 700 кг.</t>
  </si>
  <si>
    <t>d=</t>
  </si>
  <si>
    <t>b=</t>
  </si>
  <si>
    <t>a=</t>
  </si>
  <si>
    <t>1.</t>
  </si>
  <si>
    <t>P=</t>
  </si>
  <si>
    <t>с=</t>
  </si>
  <si>
    <t>L=</t>
  </si>
  <si>
    <t>3.</t>
  </si>
  <si>
    <t>Задайте размер проема, мм</t>
  </si>
  <si>
    <t>A=</t>
  </si>
  <si>
    <t>I=</t>
  </si>
  <si>
    <t>Задайте теоретическую массу полотна ворот (с учетом веса шины), кг</t>
  </si>
  <si>
    <t>2.</t>
  </si>
  <si>
    <t>Рекомендуемые параметры:</t>
  </si>
  <si>
    <t>Ширина проезда (ширина проема), м</t>
  </si>
  <si>
    <t>Длина ворот, м</t>
  </si>
  <si>
    <t>Минимальное расстояние между каретками, м</t>
  </si>
  <si>
    <t>Технологические отступы, м</t>
  </si>
  <si>
    <t>, где</t>
  </si>
  <si>
    <t>А  -</t>
  </si>
  <si>
    <t>L  -</t>
  </si>
  <si>
    <t>a, b, c, d -</t>
  </si>
  <si>
    <t xml:space="preserve">I   - </t>
  </si>
  <si>
    <t>Выберите тип системы из выпадающего меню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</si>
</sst>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</numFmts>
  <fonts count="5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8"/>
      <name val="Arial Cyr"/>
      <family val="2"/>
    </font>
    <font>
      <b/>
      <sz val="12"/>
      <color indexed="8"/>
      <name val="Arial Cyr"/>
      <family val="2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i/>
      <sz val="12"/>
      <color indexed="8"/>
      <name val="Arial Cyr"/>
      <family val="0"/>
    </font>
    <font>
      <i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10"/>
      <name val="Arial Cyr"/>
      <family val="0"/>
    </font>
    <font>
      <i/>
      <sz val="10"/>
      <color indexed="8"/>
      <name val="Arial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Arial Cyr"/>
      <family val="2"/>
    </font>
    <font>
      <b/>
      <sz val="12"/>
      <color rgb="FFFF0000"/>
      <name val="Arial Cyr"/>
      <family val="0"/>
    </font>
    <font>
      <i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4" borderId="19" xfId="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4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34" borderId="24" xfId="0" applyFont="1" applyFill="1" applyBorder="1" applyAlignment="1" applyProtection="1">
      <alignment horizontal="center"/>
      <protection/>
    </xf>
    <xf numFmtId="0" fontId="2" fillId="0" borderId="25" xfId="0" applyFont="1" applyBorder="1" applyAlignment="1">
      <alignment horizontal="center"/>
    </xf>
    <xf numFmtId="0" fontId="2" fillId="33" borderId="26" xfId="0" applyFont="1" applyFill="1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" fontId="5" fillId="35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2" fontId="4" fillId="35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justify" wrapText="1"/>
      <protection locked="0"/>
    </xf>
    <xf numFmtId="0" fontId="7" fillId="36" borderId="31" xfId="0" applyFont="1" applyFill="1" applyBorder="1" applyAlignment="1" applyProtection="1">
      <alignment horizontal="justify" wrapText="1"/>
      <protection locked="0"/>
    </xf>
    <xf numFmtId="0" fontId="6" fillId="0" borderId="30" xfId="0" applyFont="1" applyBorder="1" applyAlignment="1" applyProtection="1">
      <alignment horizontal="justify" wrapText="1"/>
      <protection locked="0"/>
    </xf>
    <xf numFmtId="0" fontId="7" fillId="0" borderId="31" xfId="0" applyFont="1" applyBorder="1" applyAlignment="1" applyProtection="1">
      <alignment horizontal="justify" wrapText="1"/>
      <protection locked="0"/>
    </xf>
    <xf numFmtId="0" fontId="6" fillId="36" borderId="32" xfId="0" applyFont="1" applyFill="1" applyBorder="1" applyAlignment="1" applyProtection="1">
      <alignment horizontal="justify" wrapText="1"/>
      <protection locked="0"/>
    </xf>
    <xf numFmtId="0" fontId="7" fillId="36" borderId="33" xfId="0" applyFont="1" applyFill="1" applyBorder="1" applyAlignment="1" applyProtection="1">
      <alignment horizontal="justify" wrapText="1"/>
      <protection locked="0"/>
    </xf>
    <xf numFmtId="0" fontId="6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horizontal="justify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36" borderId="37" xfId="0" applyFont="1" applyFill="1" applyBorder="1" applyAlignment="1" applyProtection="1">
      <alignment horizontal="center" vertical="center"/>
      <protection locked="0"/>
    </xf>
    <xf numFmtId="0" fontId="2" fillId="36" borderId="38" xfId="0" applyFont="1" applyFill="1" applyBorder="1" applyAlignment="1" applyProtection="1">
      <alignment horizontal="center" vertical="center"/>
      <protection locked="0"/>
    </xf>
    <xf numFmtId="0" fontId="2" fillId="36" borderId="39" xfId="0" applyFont="1" applyFill="1" applyBorder="1" applyAlignment="1" applyProtection="1">
      <alignment horizontal="center" vertical="center"/>
      <protection locked="0"/>
    </xf>
    <xf numFmtId="165" fontId="2" fillId="36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165" fontId="2" fillId="0" borderId="44" xfId="0" applyNumberFormat="1" applyFont="1" applyBorder="1" applyAlignment="1" applyProtection="1">
      <alignment horizontal="center" vertical="center"/>
      <protection locked="0"/>
    </xf>
    <xf numFmtId="0" fontId="2" fillId="36" borderId="45" xfId="0" applyFont="1" applyFill="1" applyBorder="1" applyAlignment="1" applyProtection="1">
      <alignment horizontal="center" vertical="center"/>
      <protection locked="0"/>
    </xf>
    <xf numFmtId="0" fontId="2" fillId="36" borderId="34" xfId="0" applyFont="1" applyFill="1" applyBorder="1" applyAlignment="1" applyProtection="1">
      <alignment horizontal="center" vertical="center"/>
      <protection locked="0"/>
    </xf>
    <xf numFmtId="0" fontId="2" fillId="36" borderId="35" xfId="0" applyFont="1" applyFill="1" applyBorder="1" applyAlignment="1" applyProtection="1">
      <alignment horizontal="center" vertical="center"/>
      <protection locked="0"/>
    </xf>
    <xf numFmtId="0" fontId="2" fillId="36" borderId="3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/>
    </xf>
    <xf numFmtId="0" fontId="2" fillId="37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0" fontId="4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0" fontId="2" fillId="37" borderId="0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left" wrapText="1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Border="1" applyAlignment="1">
      <alignment horizontal="left" vertical="center" wrapText="1"/>
    </xf>
    <xf numFmtId="0" fontId="2" fillId="0" borderId="39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17</xdr:row>
      <xdr:rowOff>38100</xdr:rowOff>
    </xdr:from>
    <xdr:to>
      <xdr:col>18</xdr:col>
      <xdr:colOff>104775</xdr:colOff>
      <xdr:row>30</xdr:row>
      <xdr:rowOff>152400</xdr:rowOff>
    </xdr:to>
    <xdr:pic>
      <xdr:nvPicPr>
        <xdr:cNvPr id="1" name="Рисунок 9" descr="g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990850"/>
          <a:ext cx="67437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23</xdr:row>
      <xdr:rowOff>114300</xdr:rowOff>
    </xdr:from>
    <xdr:to>
      <xdr:col>4</xdr:col>
      <xdr:colOff>228600</xdr:colOff>
      <xdr:row>29</xdr:row>
      <xdr:rowOff>142875</xdr:rowOff>
    </xdr:to>
    <xdr:sp>
      <xdr:nvSpPr>
        <xdr:cNvPr id="2" name="Прямая соединительная линия 14"/>
        <xdr:cNvSpPr>
          <a:spLocks/>
        </xdr:cNvSpPr>
      </xdr:nvSpPr>
      <xdr:spPr>
        <a:xfrm rot="5400000">
          <a:off x="1285875" y="4210050"/>
          <a:ext cx="9525" cy="1171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485775</xdr:colOff>
      <xdr:row>23</xdr:row>
      <xdr:rowOff>123825</xdr:rowOff>
    </xdr:from>
    <xdr:to>
      <xdr:col>4</xdr:col>
      <xdr:colOff>504825</xdr:colOff>
      <xdr:row>33</xdr:row>
      <xdr:rowOff>76200</xdr:rowOff>
    </xdr:to>
    <xdr:sp>
      <xdr:nvSpPr>
        <xdr:cNvPr id="3" name="Прямая соединительная линия 17"/>
        <xdr:cNvSpPr>
          <a:spLocks/>
        </xdr:cNvSpPr>
      </xdr:nvSpPr>
      <xdr:spPr>
        <a:xfrm rot="5400000">
          <a:off x="1552575" y="4219575"/>
          <a:ext cx="9525" cy="1838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209550</xdr:colOff>
      <xdr:row>30</xdr:row>
      <xdr:rowOff>0</xdr:rowOff>
    </xdr:from>
    <xdr:to>
      <xdr:col>5</xdr:col>
      <xdr:colOff>209550</xdr:colOff>
      <xdr:row>34</xdr:row>
      <xdr:rowOff>152400</xdr:rowOff>
    </xdr:to>
    <xdr:sp>
      <xdr:nvSpPr>
        <xdr:cNvPr id="4" name="Прямая соединительная линия 19"/>
        <xdr:cNvSpPr>
          <a:spLocks/>
        </xdr:cNvSpPr>
      </xdr:nvSpPr>
      <xdr:spPr>
        <a:xfrm rot="5400000">
          <a:off x="2038350" y="5429250"/>
          <a:ext cx="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30</xdr:row>
      <xdr:rowOff>0</xdr:rowOff>
    </xdr:from>
    <xdr:to>
      <xdr:col>8</xdr:col>
      <xdr:colOff>314325</xdr:colOff>
      <xdr:row>34</xdr:row>
      <xdr:rowOff>152400</xdr:rowOff>
    </xdr:to>
    <xdr:sp>
      <xdr:nvSpPr>
        <xdr:cNvPr id="5" name="Прямая соединительная линия 24"/>
        <xdr:cNvSpPr>
          <a:spLocks/>
        </xdr:cNvSpPr>
      </xdr:nvSpPr>
      <xdr:spPr>
        <a:xfrm rot="5400000">
          <a:off x="3514725" y="5429250"/>
          <a:ext cx="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30</xdr:row>
      <xdr:rowOff>9525</xdr:rowOff>
    </xdr:from>
    <xdr:to>
      <xdr:col>10</xdr:col>
      <xdr:colOff>57150</xdr:colOff>
      <xdr:row>34</xdr:row>
      <xdr:rowOff>171450</xdr:rowOff>
    </xdr:to>
    <xdr:sp>
      <xdr:nvSpPr>
        <xdr:cNvPr id="6" name="Прямая соединительная линия 25"/>
        <xdr:cNvSpPr>
          <a:spLocks/>
        </xdr:cNvSpPr>
      </xdr:nvSpPr>
      <xdr:spPr>
        <a:xfrm rot="5400000">
          <a:off x="4171950" y="5438775"/>
          <a:ext cx="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352425</xdr:colOff>
      <xdr:row>30</xdr:row>
      <xdr:rowOff>19050</xdr:rowOff>
    </xdr:from>
    <xdr:to>
      <xdr:col>16</xdr:col>
      <xdr:colOff>352425</xdr:colOff>
      <xdr:row>34</xdr:row>
      <xdr:rowOff>180975</xdr:rowOff>
    </xdr:to>
    <xdr:sp>
      <xdr:nvSpPr>
        <xdr:cNvPr id="7" name="Прямая соединительная линия 26"/>
        <xdr:cNvSpPr>
          <a:spLocks/>
        </xdr:cNvSpPr>
      </xdr:nvSpPr>
      <xdr:spPr>
        <a:xfrm rot="5400000">
          <a:off x="7210425" y="5448300"/>
          <a:ext cx="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30</xdr:row>
      <xdr:rowOff>19050</xdr:rowOff>
    </xdr:from>
    <xdr:to>
      <xdr:col>17</xdr:col>
      <xdr:colOff>47625</xdr:colOff>
      <xdr:row>32</xdr:row>
      <xdr:rowOff>133350</xdr:rowOff>
    </xdr:to>
    <xdr:sp>
      <xdr:nvSpPr>
        <xdr:cNvPr id="8" name="Прямая соединительная линия 27"/>
        <xdr:cNvSpPr>
          <a:spLocks/>
        </xdr:cNvSpPr>
      </xdr:nvSpPr>
      <xdr:spPr>
        <a:xfrm rot="5400000">
          <a:off x="7353300" y="5448300"/>
          <a:ext cx="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15</xdr:row>
      <xdr:rowOff>0</xdr:rowOff>
    </xdr:from>
    <xdr:to>
      <xdr:col>4</xdr:col>
      <xdr:colOff>514350</xdr:colOff>
      <xdr:row>19</xdr:row>
      <xdr:rowOff>133350</xdr:rowOff>
    </xdr:to>
    <xdr:sp>
      <xdr:nvSpPr>
        <xdr:cNvPr id="9" name="Прямая соединительная линия 28"/>
        <xdr:cNvSpPr>
          <a:spLocks/>
        </xdr:cNvSpPr>
      </xdr:nvSpPr>
      <xdr:spPr>
        <a:xfrm rot="5400000">
          <a:off x="1581150" y="2571750"/>
          <a:ext cx="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15</xdr:row>
      <xdr:rowOff>9525</xdr:rowOff>
    </xdr:from>
    <xdr:to>
      <xdr:col>17</xdr:col>
      <xdr:colOff>57150</xdr:colOff>
      <xdr:row>19</xdr:row>
      <xdr:rowOff>142875</xdr:rowOff>
    </xdr:to>
    <xdr:sp>
      <xdr:nvSpPr>
        <xdr:cNvPr id="10" name="Прямая соединительная линия 29"/>
        <xdr:cNvSpPr>
          <a:spLocks/>
        </xdr:cNvSpPr>
      </xdr:nvSpPr>
      <xdr:spPr>
        <a:xfrm rot="5400000">
          <a:off x="7362825" y="2581275"/>
          <a:ext cx="0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47625</xdr:rowOff>
    </xdr:from>
    <xdr:to>
      <xdr:col>4</xdr:col>
      <xdr:colOff>219075</xdr:colOff>
      <xdr:row>24</xdr:row>
      <xdr:rowOff>47625</xdr:rowOff>
    </xdr:to>
    <xdr:sp>
      <xdr:nvSpPr>
        <xdr:cNvPr id="11" name="Прямая со стрелкой 31"/>
        <xdr:cNvSpPr>
          <a:spLocks/>
        </xdr:cNvSpPr>
      </xdr:nvSpPr>
      <xdr:spPr>
        <a:xfrm>
          <a:off x="161925" y="4333875"/>
          <a:ext cx="11239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24</xdr:row>
      <xdr:rowOff>47625</xdr:rowOff>
    </xdr:from>
    <xdr:to>
      <xdr:col>5</xdr:col>
      <xdr:colOff>133350</xdr:colOff>
      <xdr:row>24</xdr:row>
      <xdr:rowOff>47625</xdr:rowOff>
    </xdr:to>
    <xdr:sp>
      <xdr:nvSpPr>
        <xdr:cNvPr id="12" name="Прямая со стрелкой 35"/>
        <xdr:cNvSpPr>
          <a:spLocks/>
        </xdr:cNvSpPr>
      </xdr:nvSpPr>
      <xdr:spPr>
        <a:xfrm rot="10800000">
          <a:off x="1581150" y="4333875"/>
          <a:ext cx="3810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66675</xdr:colOff>
      <xdr:row>32</xdr:row>
      <xdr:rowOff>66675</xdr:rowOff>
    </xdr:from>
    <xdr:to>
      <xdr:col>17</xdr:col>
      <xdr:colOff>447675</xdr:colOff>
      <xdr:row>32</xdr:row>
      <xdr:rowOff>66675</xdr:rowOff>
    </xdr:to>
    <xdr:sp>
      <xdr:nvSpPr>
        <xdr:cNvPr id="13" name="Прямая со стрелкой 40"/>
        <xdr:cNvSpPr>
          <a:spLocks/>
        </xdr:cNvSpPr>
      </xdr:nvSpPr>
      <xdr:spPr>
        <a:xfrm rot="10800000">
          <a:off x="7372350" y="5876925"/>
          <a:ext cx="3810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304800</xdr:colOff>
      <xdr:row>32</xdr:row>
      <xdr:rowOff>66675</xdr:rowOff>
    </xdr:from>
    <xdr:to>
      <xdr:col>16</xdr:col>
      <xdr:colOff>352425</xdr:colOff>
      <xdr:row>32</xdr:row>
      <xdr:rowOff>66675</xdr:rowOff>
    </xdr:to>
    <xdr:sp>
      <xdr:nvSpPr>
        <xdr:cNvPr id="14" name="Прямая со стрелкой 42"/>
        <xdr:cNvSpPr>
          <a:spLocks/>
        </xdr:cNvSpPr>
      </xdr:nvSpPr>
      <xdr:spPr>
        <a:xfrm>
          <a:off x="6248400" y="58769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142875</xdr:colOff>
      <xdr:row>32</xdr:row>
      <xdr:rowOff>66675</xdr:rowOff>
    </xdr:from>
    <xdr:to>
      <xdr:col>17</xdr:col>
      <xdr:colOff>276225</xdr:colOff>
      <xdr:row>32</xdr:row>
      <xdr:rowOff>66675</xdr:rowOff>
    </xdr:to>
    <xdr:sp>
      <xdr:nvSpPr>
        <xdr:cNvPr id="15" name="Прямая соединительная линия 44"/>
        <xdr:cNvSpPr>
          <a:spLocks/>
        </xdr:cNvSpPr>
      </xdr:nvSpPr>
      <xdr:spPr>
        <a:xfrm>
          <a:off x="7000875" y="5876925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47625</xdr:rowOff>
    </xdr:from>
    <xdr:to>
      <xdr:col>4</xdr:col>
      <xdr:colOff>666750</xdr:colOff>
      <xdr:row>24</xdr:row>
      <xdr:rowOff>47625</xdr:rowOff>
    </xdr:to>
    <xdr:sp>
      <xdr:nvSpPr>
        <xdr:cNvPr id="16" name="Прямая соединительная линия 45"/>
        <xdr:cNvSpPr>
          <a:spLocks/>
        </xdr:cNvSpPr>
      </xdr:nvSpPr>
      <xdr:spPr>
        <a:xfrm>
          <a:off x="1152525" y="4333875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</xdr:colOff>
      <xdr:row>32</xdr:row>
      <xdr:rowOff>57150</xdr:rowOff>
    </xdr:from>
    <xdr:to>
      <xdr:col>8</xdr:col>
      <xdr:colOff>304800</xdr:colOff>
      <xdr:row>32</xdr:row>
      <xdr:rowOff>57150</xdr:rowOff>
    </xdr:to>
    <xdr:sp>
      <xdr:nvSpPr>
        <xdr:cNvPr id="17" name="Прямая со стрелкой 46"/>
        <xdr:cNvSpPr>
          <a:spLocks/>
        </xdr:cNvSpPr>
      </xdr:nvSpPr>
      <xdr:spPr>
        <a:xfrm>
          <a:off x="3219450" y="5867400"/>
          <a:ext cx="2857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</xdr:colOff>
      <xdr:row>32</xdr:row>
      <xdr:rowOff>57150</xdr:rowOff>
    </xdr:from>
    <xdr:to>
      <xdr:col>12</xdr:col>
      <xdr:colOff>304800</xdr:colOff>
      <xdr:row>32</xdr:row>
      <xdr:rowOff>57150</xdr:rowOff>
    </xdr:to>
    <xdr:sp>
      <xdr:nvSpPr>
        <xdr:cNvPr id="18" name="Прямая со стрелкой 49"/>
        <xdr:cNvSpPr>
          <a:spLocks/>
        </xdr:cNvSpPr>
      </xdr:nvSpPr>
      <xdr:spPr>
        <a:xfrm rot="10800000">
          <a:off x="4171950" y="5867400"/>
          <a:ext cx="11620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304800</xdr:colOff>
      <xdr:row>32</xdr:row>
      <xdr:rowOff>57150</xdr:rowOff>
    </xdr:from>
    <xdr:to>
      <xdr:col>10</xdr:col>
      <xdr:colOff>19050</xdr:colOff>
      <xdr:row>32</xdr:row>
      <xdr:rowOff>57150</xdr:rowOff>
    </xdr:to>
    <xdr:sp>
      <xdr:nvSpPr>
        <xdr:cNvPr id="19" name="Прямая соединительная линия 50"/>
        <xdr:cNvSpPr>
          <a:spLocks/>
        </xdr:cNvSpPr>
      </xdr:nvSpPr>
      <xdr:spPr>
        <a:xfrm>
          <a:off x="3505200" y="5867400"/>
          <a:ext cx="6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57150</xdr:rowOff>
    </xdr:from>
    <xdr:to>
      <xdr:col>4</xdr:col>
      <xdr:colOff>485775</xdr:colOff>
      <xdr:row>32</xdr:row>
      <xdr:rowOff>57150</xdr:rowOff>
    </xdr:to>
    <xdr:sp>
      <xdr:nvSpPr>
        <xdr:cNvPr id="20" name="Прямая со стрелкой 60"/>
        <xdr:cNvSpPr>
          <a:spLocks/>
        </xdr:cNvSpPr>
      </xdr:nvSpPr>
      <xdr:spPr>
        <a:xfrm>
          <a:off x="161925" y="5867400"/>
          <a:ext cx="13906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209550</xdr:colOff>
      <xdr:row>32</xdr:row>
      <xdr:rowOff>57150</xdr:rowOff>
    </xdr:from>
    <xdr:to>
      <xdr:col>6</xdr:col>
      <xdr:colOff>133350</xdr:colOff>
      <xdr:row>32</xdr:row>
      <xdr:rowOff>57150</xdr:rowOff>
    </xdr:to>
    <xdr:sp>
      <xdr:nvSpPr>
        <xdr:cNvPr id="21" name="Прямая со стрелкой 61"/>
        <xdr:cNvSpPr>
          <a:spLocks/>
        </xdr:cNvSpPr>
      </xdr:nvSpPr>
      <xdr:spPr>
        <a:xfrm rot="10800000">
          <a:off x="2038350" y="5867400"/>
          <a:ext cx="3810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32</xdr:row>
      <xdr:rowOff>57150</xdr:rowOff>
    </xdr:from>
    <xdr:to>
      <xdr:col>5</xdr:col>
      <xdr:colOff>171450</xdr:colOff>
      <xdr:row>32</xdr:row>
      <xdr:rowOff>57150</xdr:rowOff>
    </xdr:to>
    <xdr:sp>
      <xdr:nvSpPr>
        <xdr:cNvPr id="22" name="Прямая соединительная линия 62"/>
        <xdr:cNvSpPr>
          <a:spLocks/>
        </xdr:cNvSpPr>
      </xdr:nvSpPr>
      <xdr:spPr>
        <a:xfrm>
          <a:off x="1571625" y="5867400"/>
          <a:ext cx="42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523875</xdr:colOff>
      <xdr:row>15</xdr:row>
      <xdr:rowOff>76200</xdr:rowOff>
    </xdr:from>
    <xdr:to>
      <xdr:col>17</xdr:col>
      <xdr:colOff>19050</xdr:colOff>
      <xdr:row>15</xdr:row>
      <xdr:rowOff>76200</xdr:rowOff>
    </xdr:to>
    <xdr:sp>
      <xdr:nvSpPr>
        <xdr:cNvPr id="23" name="Прямая со стрелкой 71"/>
        <xdr:cNvSpPr>
          <a:spLocks/>
        </xdr:cNvSpPr>
      </xdr:nvSpPr>
      <xdr:spPr>
        <a:xfrm>
          <a:off x="1590675" y="2647950"/>
          <a:ext cx="57340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76200</xdr:colOff>
      <xdr:row>34</xdr:row>
      <xdr:rowOff>47625</xdr:rowOff>
    </xdr:from>
    <xdr:to>
      <xdr:col>16</xdr:col>
      <xdr:colOff>314325</xdr:colOff>
      <xdr:row>34</xdr:row>
      <xdr:rowOff>47625</xdr:rowOff>
    </xdr:to>
    <xdr:sp>
      <xdr:nvSpPr>
        <xdr:cNvPr id="24" name="Прямая со стрелкой 72"/>
        <xdr:cNvSpPr>
          <a:spLocks/>
        </xdr:cNvSpPr>
      </xdr:nvSpPr>
      <xdr:spPr>
        <a:xfrm>
          <a:off x="4191000" y="6219825"/>
          <a:ext cx="2981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209550</xdr:colOff>
      <xdr:row>34</xdr:row>
      <xdr:rowOff>47625</xdr:rowOff>
    </xdr:from>
    <xdr:to>
      <xdr:col>8</xdr:col>
      <xdr:colOff>257175</xdr:colOff>
      <xdr:row>34</xdr:row>
      <xdr:rowOff>47625</xdr:rowOff>
    </xdr:to>
    <xdr:sp>
      <xdr:nvSpPr>
        <xdr:cNvPr id="25" name="Прямая со стрелкой 80"/>
        <xdr:cNvSpPr>
          <a:spLocks/>
        </xdr:cNvSpPr>
      </xdr:nvSpPr>
      <xdr:spPr>
        <a:xfrm flipV="1">
          <a:off x="2038350" y="6219825"/>
          <a:ext cx="1419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9"/>
  <sheetViews>
    <sheetView tabSelected="1" zoomScale="85" zoomScaleNormal="85" zoomScalePageLayoutView="0" workbookViewId="0" topLeftCell="A1">
      <selection activeCell="E8" sqref="E8"/>
    </sheetView>
  </sheetViews>
  <sheetFormatPr defaultColWidth="9.00390625" defaultRowHeight="12.75"/>
  <cols>
    <col min="1" max="1" width="1.12109375" style="1" customWidth="1"/>
    <col min="2" max="2" width="3.125" style="1" customWidth="1"/>
    <col min="3" max="3" width="6.125" style="1" customWidth="1"/>
    <col min="4" max="4" width="3.625" style="1" customWidth="1"/>
    <col min="5" max="5" width="10.00390625" style="1" customWidth="1"/>
    <col min="6" max="16" width="6.00390625" style="1" customWidth="1"/>
    <col min="17" max="17" width="5.875" style="1" customWidth="1"/>
    <col min="18" max="18" width="6.00390625" style="1" customWidth="1"/>
    <col min="19" max="19" width="4.125" style="1" customWidth="1"/>
    <col min="20" max="22" width="6.00390625" style="1" customWidth="1"/>
    <col min="23" max="35" width="6.00390625" style="1" hidden="1" customWidth="1"/>
    <col min="36" max="44" width="6.00390625" style="1" customWidth="1"/>
    <col min="45" max="16384" width="9.125" style="1" customWidth="1"/>
  </cols>
  <sheetData>
    <row r="1" spans="3:4" ht="15.75">
      <c r="C1" s="66" t="s">
        <v>27</v>
      </c>
      <c r="D1" s="66"/>
    </row>
    <row r="3" spans="2:4" ht="15.75">
      <c r="B3" s="66"/>
      <c r="C3" s="82" t="s">
        <v>32</v>
      </c>
      <c r="D3" s="1" t="s">
        <v>52</v>
      </c>
    </row>
    <row r="4" spans="2:13" ht="15.75">
      <c r="B4" s="66"/>
      <c r="C4" s="82"/>
      <c r="D4" s="90" t="s">
        <v>2</v>
      </c>
      <c r="E4" s="90"/>
      <c r="F4" s="89" t="s">
        <v>28</v>
      </c>
      <c r="G4" s="89"/>
      <c r="H4" s="89"/>
      <c r="I4" s="89"/>
      <c r="J4" s="89"/>
      <c r="K4" s="89"/>
      <c r="L4" s="89"/>
      <c r="M4" s="89"/>
    </row>
    <row r="5" spans="2:3" ht="11.25" customHeight="1">
      <c r="B5" s="66"/>
      <c r="C5" s="82"/>
    </row>
    <row r="6" spans="2:4" ht="15.75">
      <c r="B6" s="66"/>
      <c r="C6" s="82" t="s">
        <v>41</v>
      </c>
      <c r="D6" s="1" t="s">
        <v>40</v>
      </c>
    </row>
    <row r="7" spans="3:6" ht="15.75">
      <c r="C7" s="63"/>
      <c r="D7" s="65" t="s">
        <v>33</v>
      </c>
      <c r="E7" s="76">
        <v>200</v>
      </c>
      <c r="F7" s="70" t="s">
        <v>18</v>
      </c>
    </row>
    <row r="8" spans="3:6" ht="15.75">
      <c r="C8" s="63"/>
      <c r="D8" s="65"/>
      <c r="E8" s="81">
        <f>Z11</f>
      </c>
      <c r="F8" s="70"/>
    </row>
    <row r="9" spans="3:5" ht="6" customHeight="1">
      <c r="C9" s="63"/>
      <c r="D9" s="65"/>
      <c r="E9" s="67"/>
    </row>
    <row r="10" spans="2:5" ht="15.75">
      <c r="B10" s="66"/>
      <c r="C10" s="82" t="s">
        <v>36</v>
      </c>
      <c r="D10" s="68" t="s">
        <v>37</v>
      </c>
      <c r="E10" s="67"/>
    </row>
    <row r="11" spans="4:29" ht="15.75">
      <c r="D11" s="65" t="s">
        <v>38</v>
      </c>
      <c r="E11" s="76">
        <v>3</v>
      </c>
      <c r="F11" s="24" t="s">
        <v>13</v>
      </c>
      <c r="G11" s="77"/>
      <c r="Z11" s="1">
        <f>IF($D$4="sg.01",Расчёт!AB11,IF($D$4="SG.02",Расчёт!AB12,Расчёт!$J$79))</f>
      </c>
      <c r="AB11" s="1">
        <f>IF(E7&gt;500,"Внимание, превышен предел применения","")</f>
      </c>
      <c r="AC11" s="1">
        <f>E11</f>
        <v>3</v>
      </c>
    </row>
    <row r="12" spans="4:28" s="24" customFormat="1" ht="9.75" customHeight="1">
      <c r="D12" s="78"/>
      <c r="E12" s="79"/>
      <c r="G12" s="80"/>
      <c r="AB12" s="1">
        <f>IF(E7&gt;700,"Внимание, превышен предел применения","")</f>
      </c>
    </row>
    <row r="13" spans="1:56" ht="7.5" customHeight="1">
      <c r="A13" s="69"/>
      <c r="B13" s="69"/>
      <c r="C13" s="69"/>
      <c r="D13" s="84"/>
      <c r="E13" s="67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</row>
    <row r="14" spans="1:45" ht="14.25" customHeight="1">
      <c r="A14" s="69"/>
      <c r="B14" s="69"/>
      <c r="C14" s="85" t="s">
        <v>42</v>
      </c>
      <c r="D14" s="84"/>
      <c r="E14" s="67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</row>
    <row r="15" spans="1:25" ht="15">
      <c r="A15" s="83"/>
      <c r="B15" s="71"/>
      <c r="C15" s="71"/>
      <c r="D15" s="71"/>
      <c r="E15" s="71"/>
      <c r="F15" s="71"/>
      <c r="G15" s="71"/>
      <c r="H15" s="71"/>
      <c r="I15" s="71"/>
      <c r="J15" s="72" t="s">
        <v>35</v>
      </c>
      <c r="K15" s="73">
        <f>F59</f>
        <v>4.001181818181819</v>
      </c>
      <c r="L15" s="74" t="s">
        <v>13</v>
      </c>
      <c r="M15" s="71"/>
      <c r="N15" s="71"/>
      <c r="O15" s="71"/>
      <c r="P15" s="71"/>
      <c r="Q15" s="71"/>
      <c r="R15" s="71"/>
      <c r="S15" s="71"/>
      <c r="T15" s="71"/>
      <c r="U15" s="64"/>
      <c r="V15" s="64"/>
      <c r="W15" s="64"/>
      <c r="X15" s="64"/>
      <c r="Y15" s="64"/>
    </row>
    <row r="16" spans="1:25" ht="15">
      <c r="A16" s="8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64"/>
      <c r="V16" s="64"/>
      <c r="W16" s="64"/>
      <c r="X16" s="64"/>
      <c r="Y16" s="64"/>
    </row>
    <row r="17" spans="1:25" ht="15">
      <c r="A17" s="8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64"/>
      <c r="V17" s="64"/>
      <c r="W17" s="64"/>
      <c r="X17" s="64"/>
      <c r="Y17" s="64"/>
    </row>
    <row r="18" spans="1:25" ht="15">
      <c r="A18" s="8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64"/>
      <c r="V18" s="64"/>
      <c r="W18" s="64"/>
      <c r="X18" s="64"/>
      <c r="Y18" s="64"/>
    </row>
    <row r="19" spans="1:25" ht="15">
      <c r="A19" s="8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4"/>
      <c r="V19" s="64"/>
      <c r="W19" s="64"/>
      <c r="X19" s="64"/>
      <c r="Y19" s="64"/>
    </row>
    <row r="20" spans="1:25" ht="15">
      <c r="A20" s="8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64"/>
      <c r="V20" s="64"/>
      <c r="W20" s="64"/>
      <c r="X20" s="64"/>
      <c r="Y20" s="64"/>
    </row>
    <row r="21" spans="1:25" ht="15">
      <c r="A21" s="8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64"/>
      <c r="V21" s="64"/>
      <c r="W21" s="64"/>
      <c r="X21" s="64"/>
      <c r="Y21" s="64"/>
    </row>
    <row r="22" spans="1:25" ht="15">
      <c r="A22" s="8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64"/>
      <c r="V22" s="64"/>
      <c r="W22" s="64"/>
      <c r="X22" s="64"/>
      <c r="Y22" s="64"/>
    </row>
    <row r="23" spans="1:25" ht="15">
      <c r="A23" s="8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64"/>
      <c r="V23" s="64"/>
      <c r="W23" s="64"/>
      <c r="X23" s="64"/>
      <c r="Y23" s="64"/>
    </row>
    <row r="24" spans="1:25" ht="15">
      <c r="A24" s="83"/>
      <c r="B24" s="72" t="s">
        <v>29</v>
      </c>
      <c r="C24" s="73">
        <f>F54</f>
        <v>0.114</v>
      </c>
      <c r="D24" s="74" t="s">
        <v>13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64"/>
      <c r="V24" s="64"/>
      <c r="W24" s="64"/>
      <c r="X24" s="64"/>
      <c r="Y24" s="64"/>
    </row>
    <row r="25" spans="1:25" ht="15">
      <c r="A25" s="8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64"/>
      <c r="V25" s="64"/>
      <c r="W25" s="64"/>
      <c r="X25" s="64"/>
      <c r="Y25" s="64"/>
    </row>
    <row r="26" spans="1:25" ht="15">
      <c r="A26" s="8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64"/>
      <c r="V26" s="64"/>
      <c r="W26" s="64"/>
      <c r="X26" s="64"/>
      <c r="Y26" s="64"/>
    </row>
    <row r="27" spans="1:25" ht="15">
      <c r="A27" s="8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64"/>
      <c r="V27" s="64"/>
      <c r="W27" s="64"/>
      <c r="X27" s="64"/>
      <c r="Y27" s="64"/>
    </row>
    <row r="28" spans="1:25" ht="15">
      <c r="A28" s="8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64"/>
      <c r="V28" s="64"/>
      <c r="W28" s="64"/>
      <c r="X28" s="64"/>
      <c r="Y28" s="64"/>
    </row>
    <row r="29" spans="1:25" ht="15">
      <c r="A29" s="8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64"/>
      <c r="V29" s="64"/>
      <c r="W29" s="64"/>
      <c r="X29" s="64"/>
      <c r="Y29" s="64"/>
    </row>
    <row r="30" spans="1:25" ht="15">
      <c r="A30" s="8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64"/>
      <c r="V30" s="64"/>
      <c r="W30" s="64"/>
      <c r="X30" s="64"/>
      <c r="Y30" s="64"/>
    </row>
    <row r="31" spans="1:25" ht="15">
      <c r="A31" s="8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64"/>
      <c r="V31" s="64"/>
      <c r="W31" s="64"/>
      <c r="X31" s="64"/>
      <c r="Y31" s="64"/>
    </row>
    <row r="32" spans="1:25" ht="15">
      <c r="A32" s="83"/>
      <c r="B32" s="72" t="s">
        <v>34</v>
      </c>
      <c r="C32" s="73">
        <f>F53</f>
        <v>0.05</v>
      </c>
      <c r="D32" s="74" t="s">
        <v>13</v>
      </c>
      <c r="E32" s="71"/>
      <c r="F32" s="71"/>
      <c r="G32" s="71"/>
      <c r="H32" s="71"/>
      <c r="I32" s="71"/>
      <c r="J32" s="71"/>
      <c r="K32" s="72" t="s">
        <v>30</v>
      </c>
      <c r="L32" s="73">
        <f>F52</f>
        <v>0.254</v>
      </c>
      <c r="M32" s="74" t="s">
        <v>13</v>
      </c>
      <c r="N32" s="71"/>
      <c r="O32" s="72" t="s">
        <v>31</v>
      </c>
      <c r="P32" s="73">
        <f>F51</f>
        <v>0.102</v>
      </c>
      <c r="Q32" s="74" t="s">
        <v>13</v>
      </c>
      <c r="R32" s="71"/>
      <c r="S32" s="71"/>
      <c r="T32" s="71"/>
      <c r="U32" s="64"/>
      <c r="V32" s="64"/>
      <c r="W32" s="64"/>
      <c r="X32" s="64"/>
      <c r="Y32" s="64"/>
    </row>
    <row r="33" spans="1:25" ht="13.5" customHeight="1">
      <c r="A33" s="8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64"/>
      <c r="V33" s="64"/>
      <c r="W33" s="64"/>
      <c r="X33" s="64"/>
      <c r="Y33" s="64"/>
    </row>
    <row r="34" spans="1:25" ht="15">
      <c r="A34" s="83"/>
      <c r="B34" s="71"/>
      <c r="C34" s="71"/>
      <c r="D34" s="71"/>
      <c r="E34" s="71"/>
      <c r="F34" s="71"/>
      <c r="G34" s="72" t="s">
        <v>39</v>
      </c>
      <c r="H34" s="73">
        <f>F60</f>
        <v>0.6155664335664337</v>
      </c>
      <c r="I34" s="74" t="s">
        <v>13</v>
      </c>
      <c r="J34" s="71"/>
      <c r="K34" s="71"/>
      <c r="L34" s="71"/>
      <c r="M34" s="72" t="s">
        <v>38</v>
      </c>
      <c r="N34" s="75">
        <f>E11</f>
        <v>3</v>
      </c>
      <c r="O34" s="74" t="s">
        <v>13</v>
      </c>
      <c r="P34" s="71"/>
      <c r="Q34" s="71"/>
      <c r="R34" s="71"/>
      <c r="S34" s="71"/>
      <c r="T34" s="71"/>
      <c r="U34" s="64"/>
      <c r="V34" s="64"/>
      <c r="W34" s="64"/>
      <c r="X34" s="64"/>
      <c r="Y34" s="64"/>
    </row>
    <row r="35" spans="1:25" ht="15">
      <c r="A35" s="8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64"/>
      <c r="V35" s="64"/>
      <c r="W35" s="64"/>
      <c r="X35" s="64"/>
      <c r="Y35" s="64"/>
    </row>
    <row r="36" spans="1:25" ht="9.75" customHeight="1">
      <c r="A36" s="8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64"/>
      <c r="V36" s="64"/>
      <c r="W36" s="64"/>
      <c r="X36" s="64"/>
      <c r="Y36" s="64"/>
    </row>
    <row r="37" spans="1:25" ht="15">
      <c r="A37" s="83"/>
      <c r="B37" s="86"/>
      <c r="C37" s="87" t="s">
        <v>47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71"/>
      <c r="T37" s="71"/>
      <c r="U37" s="64"/>
      <c r="V37" s="64"/>
      <c r="W37" s="64"/>
      <c r="X37" s="64"/>
      <c r="Y37" s="64"/>
    </row>
    <row r="38" spans="1:25" ht="15">
      <c r="A38" s="83"/>
      <c r="B38" s="88" t="s">
        <v>48</v>
      </c>
      <c r="C38" s="88"/>
      <c r="D38" s="91" t="s">
        <v>43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71"/>
      <c r="T38" s="71"/>
      <c r="U38" s="64"/>
      <c r="V38" s="64"/>
      <c r="W38" s="64"/>
      <c r="X38" s="64"/>
      <c r="Y38" s="64"/>
    </row>
    <row r="39" spans="1:25" ht="15">
      <c r="A39" s="83"/>
      <c r="B39" s="88" t="s">
        <v>49</v>
      </c>
      <c r="C39" s="88"/>
      <c r="D39" s="91" t="s">
        <v>44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71"/>
      <c r="T39" s="71"/>
      <c r="U39" s="64"/>
      <c r="V39" s="64"/>
      <c r="W39" s="64"/>
      <c r="X39" s="64"/>
      <c r="Y39" s="64"/>
    </row>
    <row r="40" spans="1:25" ht="15">
      <c r="A40" s="83"/>
      <c r="B40" s="88" t="s">
        <v>51</v>
      </c>
      <c r="C40" s="88"/>
      <c r="D40" s="91" t="s">
        <v>45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71"/>
      <c r="T40" s="71"/>
      <c r="U40" s="64"/>
      <c r="V40" s="64"/>
      <c r="W40" s="64"/>
      <c r="X40" s="64"/>
      <c r="Y40" s="64"/>
    </row>
    <row r="41" spans="1:25" ht="15" customHeight="1">
      <c r="A41" s="83"/>
      <c r="B41" s="88" t="s">
        <v>50</v>
      </c>
      <c r="C41" s="88"/>
      <c r="D41" s="91" t="s">
        <v>46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71"/>
      <c r="T41" s="71"/>
      <c r="U41" s="64"/>
      <c r="V41" s="64"/>
      <c r="W41" s="64"/>
      <c r="X41" s="64"/>
      <c r="Y41" s="64"/>
    </row>
    <row r="42" spans="1:25" ht="15">
      <c r="A42" s="8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64"/>
      <c r="V42" s="64"/>
      <c r="W42" s="64"/>
      <c r="X42" s="64"/>
      <c r="Y42" s="64"/>
    </row>
    <row r="43" spans="1:25" ht="15">
      <c r="A43" s="8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64"/>
      <c r="V43" s="64"/>
      <c r="W43" s="64"/>
      <c r="X43" s="64"/>
      <c r="Y43" s="64"/>
    </row>
    <row r="44" spans="1:25" ht="15">
      <c r="A44" s="83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64"/>
      <c r="V44" s="64"/>
      <c r="W44" s="64"/>
      <c r="X44" s="64"/>
      <c r="Y44" s="64"/>
    </row>
    <row r="45" spans="1:25" ht="15">
      <c r="A45" s="8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4"/>
      <c r="V45" s="64"/>
      <c r="W45" s="64"/>
      <c r="X45" s="64"/>
      <c r="Y45" s="64"/>
    </row>
    <row r="46" spans="1:25" ht="15">
      <c r="A46" s="8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64"/>
      <c r="V46" s="64"/>
      <c r="W46" s="64"/>
      <c r="X46" s="64"/>
      <c r="Y46" s="64"/>
    </row>
    <row r="47" spans="1:25" ht="15">
      <c r="A47" s="8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64"/>
      <c r="V47" s="64"/>
      <c r="W47" s="64"/>
      <c r="X47" s="64"/>
      <c r="Y47" s="64"/>
    </row>
    <row r="49" ht="27.75" customHeight="1" hidden="1" thickBot="1">
      <c r="M49" s="5"/>
    </row>
    <row r="50" spans="5:13" ht="45" customHeight="1" hidden="1" thickBot="1">
      <c r="E50" s="6" t="s">
        <v>12</v>
      </c>
      <c r="F50" s="7">
        <f>E11</f>
        <v>3</v>
      </c>
      <c r="G50" s="8" t="s">
        <v>13</v>
      </c>
      <c r="H50" s="97" t="s">
        <v>24</v>
      </c>
      <c r="I50" s="98"/>
      <c r="J50" s="98"/>
      <c r="K50" s="98"/>
      <c r="L50" s="99"/>
      <c r="M50" s="4" t="s">
        <v>26</v>
      </c>
    </row>
    <row r="51" spans="5:12" ht="27.75" customHeight="1" hidden="1">
      <c r="E51" s="9" t="s">
        <v>5</v>
      </c>
      <c r="F51" s="10">
        <f>IF($D$4="sg.01",Расчёт!$G$77,IF($D$4="SG.02",Расчёт!$G$78,Расчёт!$G$79))</f>
        <v>0.102</v>
      </c>
      <c r="G51" s="11" t="s">
        <v>13</v>
      </c>
      <c r="H51" s="109" t="s">
        <v>22</v>
      </c>
      <c r="I51" s="110"/>
      <c r="J51" s="110"/>
      <c r="K51" s="110"/>
      <c r="L51" s="111"/>
    </row>
    <row r="52" spans="5:12" ht="27.75" customHeight="1" hidden="1">
      <c r="E52" s="12" t="s">
        <v>6</v>
      </c>
      <c r="F52" s="13">
        <f>IF($D$4="sg.01",Расчёт!$H$77,IF($D$4="SG.02",Расчёт!$H$78,Расчёт!$H$79))</f>
        <v>0.254</v>
      </c>
      <c r="G52" s="14" t="s">
        <v>13</v>
      </c>
      <c r="H52" s="112"/>
      <c r="I52" s="113"/>
      <c r="J52" s="113"/>
      <c r="K52" s="113"/>
      <c r="L52" s="114"/>
    </row>
    <row r="53" spans="5:12" ht="27.75" customHeight="1" hidden="1">
      <c r="E53" s="12" t="s">
        <v>7</v>
      </c>
      <c r="F53" s="13">
        <f>IF($D$4="sg.01",Расчёт!$I$77,IF($D$4="SG.02",Расчёт!$I$78,Расчёт!$I$79))</f>
        <v>0.05</v>
      </c>
      <c r="G53" s="14" t="s">
        <v>13</v>
      </c>
      <c r="H53" s="112"/>
      <c r="I53" s="113"/>
      <c r="J53" s="113"/>
      <c r="K53" s="113"/>
      <c r="L53" s="114"/>
    </row>
    <row r="54" spans="5:12" ht="27.75" customHeight="1" hidden="1" thickBot="1">
      <c r="E54" s="15" t="s">
        <v>8</v>
      </c>
      <c r="F54" s="16">
        <f>IF($D$4="sg.01",Расчёт!$J$77,IF($D$4="SG.02",Расчёт!$J$78,Расчёт!$J$79))</f>
        <v>0.114</v>
      </c>
      <c r="G54" s="17" t="s">
        <v>13</v>
      </c>
      <c r="H54" s="115"/>
      <c r="I54" s="116"/>
      <c r="J54" s="116"/>
      <c r="K54" s="116"/>
      <c r="L54" s="117"/>
    </row>
    <row r="55" spans="5:12" ht="27.75" customHeight="1" hidden="1" thickBot="1">
      <c r="E55" s="2" t="s">
        <v>14</v>
      </c>
      <c r="F55" s="18">
        <f>IF($D$4="sg.01",Расчёт!$G$67,IF($D$4="SG.02",Расчёт!$G$68,Расчёт!$G$69))</f>
        <v>450</v>
      </c>
      <c r="G55" s="3" t="s">
        <v>18</v>
      </c>
      <c r="H55" s="103" t="s">
        <v>23</v>
      </c>
      <c r="I55" s="104"/>
      <c r="J55" s="104"/>
      <c r="K55" s="104"/>
      <c r="L55" s="105"/>
    </row>
    <row r="56" spans="5:12" ht="27.75" customHeight="1" hidden="1" thickBot="1">
      <c r="E56" s="19" t="s">
        <v>17</v>
      </c>
      <c r="F56" s="20">
        <f>E7</f>
        <v>200</v>
      </c>
      <c r="G56" s="21" t="s">
        <v>18</v>
      </c>
      <c r="H56" s="103" t="s">
        <v>25</v>
      </c>
      <c r="I56" s="104"/>
      <c r="J56" s="104"/>
      <c r="K56" s="104"/>
      <c r="L56" s="105"/>
    </row>
    <row r="57" spans="5:12" ht="15.75" hidden="1">
      <c r="E57" s="22" t="s">
        <v>21</v>
      </c>
      <c r="F57" s="23"/>
      <c r="H57" s="23"/>
      <c r="I57" s="23"/>
      <c r="J57" s="23"/>
      <c r="K57" s="23"/>
      <c r="L57" s="23"/>
    </row>
    <row r="58" spans="5:12" ht="11.25" customHeight="1" hidden="1" thickBot="1">
      <c r="E58" s="22"/>
      <c r="F58" s="23"/>
      <c r="H58" s="23"/>
      <c r="I58" s="23"/>
      <c r="J58" s="23"/>
      <c r="K58" s="23"/>
      <c r="L58" s="23"/>
    </row>
    <row r="59" spans="4:15" ht="27.75" customHeight="1" hidden="1" thickBot="1">
      <c r="D59" s="24"/>
      <c r="E59" s="25" t="s">
        <v>15</v>
      </c>
      <c r="F59" s="26">
        <f>2*(F50+F51+F52)*(F55+F56)/(F56+2*F55)+F53-0.015</f>
        <v>4.001181818181819</v>
      </c>
      <c r="G59" s="27" t="s">
        <v>13</v>
      </c>
      <c r="H59" s="106" t="s">
        <v>16</v>
      </c>
      <c r="I59" s="107"/>
      <c r="J59" s="107"/>
      <c r="K59" s="107"/>
      <c r="L59" s="108"/>
      <c r="M59" s="24"/>
      <c r="N59" s="28"/>
      <c r="O59" s="29"/>
    </row>
    <row r="60" spans="4:14" ht="27.75" customHeight="1" hidden="1" thickBot="1">
      <c r="D60" s="24"/>
      <c r="E60" s="30" t="s">
        <v>19</v>
      </c>
      <c r="F60" s="31">
        <f>F56*F59/(2*(F56+F55))</f>
        <v>0.6155664335664337</v>
      </c>
      <c r="G60" s="32" t="s">
        <v>13</v>
      </c>
      <c r="H60" s="100" t="s">
        <v>20</v>
      </c>
      <c r="I60" s="101"/>
      <c r="J60" s="101"/>
      <c r="K60" s="101"/>
      <c r="L60" s="102"/>
      <c r="M60" s="24"/>
      <c r="N60" s="24"/>
    </row>
    <row r="61" spans="4:14" ht="27.75" customHeight="1" hidden="1">
      <c r="D61" s="24"/>
      <c r="E61" s="24"/>
      <c r="F61" s="24"/>
      <c r="G61" s="24"/>
      <c r="H61" s="33"/>
      <c r="I61" s="33"/>
      <c r="J61" s="33"/>
      <c r="K61" s="33"/>
      <c r="L61" s="33"/>
      <c r="M61" s="24"/>
      <c r="N61" s="24"/>
    </row>
    <row r="62" ht="15" hidden="1"/>
    <row r="63" ht="15.75" hidden="1">
      <c r="N63" s="22"/>
    </row>
    <row r="64" spans="6:11" ht="15" hidden="1">
      <c r="F64" s="34" t="s">
        <v>10</v>
      </c>
      <c r="G64" s="34"/>
      <c r="H64" s="34"/>
      <c r="I64" s="34"/>
      <c r="J64" s="34"/>
      <c r="K64" s="35"/>
    </row>
    <row r="65" spans="6:11" ht="15.75" hidden="1" thickBot="1">
      <c r="F65" s="34"/>
      <c r="G65" s="34"/>
      <c r="H65" s="34"/>
      <c r="I65" s="34"/>
      <c r="J65" s="34"/>
      <c r="K65" s="35"/>
    </row>
    <row r="66" spans="5:11" ht="36" customHeight="1" hidden="1" thickBot="1" thickTop="1">
      <c r="E66" s="36"/>
      <c r="F66" s="37" t="s">
        <v>1</v>
      </c>
      <c r="G66" s="38" t="s">
        <v>11</v>
      </c>
      <c r="H66" s="34"/>
      <c r="I66" s="34"/>
      <c r="J66" s="34"/>
      <c r="K66" s="35"/>
    </row>
    <row r="67" spans="6:11" ht="33" hidden="1" thickBot="1" thickTop="1">
      <c r="F67" s="39" t="s">
        <v>2</v>
      </c>
      <c r="G67" s="40">
        <v>450</v>
      </c>
      <c r="H67" s="34"/>
      <c r="I67" s="34"/>
      <c r="J67" s="34"/>
      <c r="K67" s="35"/>
    </row>
    <row r="68" spans="6:11" ht="32.25" hidden="1" thickBot="1">
      <c r="F68" s="41" t="s">
        <v>3</v>
      </c>
      <c r="G68" s="42">
        <v>600</v>
      </c>
      <c r="H68" s="34"/>
      <c r="I68" s="34"/>
      <c r="J68" s="34"/>
      <c r="K68" s="35"/>
    </row>
    <row r="69" spans="6:11" ht="32.25" hidden="1" thickBot="1">
      <c r="F69" s="43" t="s">
        <v>4</v>
      </c>
      <c r="G69" s="44">
        <v>1200</v>
      </c>
      <c r="H69" s="34"/>
      <c r="I69" s="34"/>
      <c r="J69" s="34"/>
      <c r="K69" s="35"/>
    </row>
    <row r="70" spans="6:11" ht="16.5" hidden="1" thickTop="1">
      <c r="F70" s="45"/>
      <c r="G70" s="46"/>
      <c r="H70" s="34"/>
      <c r="I70" s="34"/>
      <c r="J70" s="34"/>
      <c r="K70" s="35"/>
    </row>
    <row r="71" spans="6:11" ht="15" hidden="1">
      <c r="F71" s="34"/>
      <c r="G71" s="34"/>
      <c r="H71" s="34"/>
      <c r="I71" s="34"/>
      <c r="J71" s="34"/>
      <c r="K71" s="35"/>
    </row>
    <row r="72" spans="6:11" ht="15" hidden="1">
      <c r="F72" s="34"/>
      <c r="G72" s="34"/>
      <c r="H72" s="34"/>
      <c r="I72" s="34"/>
      <c r="J72" s="34"/>
      <c r="K72" s="35"/>
    </row>
    <row r="73" spans="6:11" ht="15" hidden="1">
      <c r="F73" s="34" t="s">
        <v>0</v>
      </c>
      <c r="G73" s="34"/>
      <c r="H73" s="34"/>
      <c r="I73" s="34"/>
      <c r="J73" s="34"/>
      <c r="K73" s="35"/>
    </row>
    <row r="74" spans="6:11" ht="15.75" hidden="1" thickBot="1">
      <c r="F74" s="34"/>
      <c r="G74" s="34"/>
      <c r="H74" s="34"/>
      <c r="I74" s="34"/>
      <c r="J74" s="34"/>
      <c r="K74" s="35"/>
    </row>
    <row r="75" spans="6:11" ht="15.75" hidden="1" thickTop="1">
      <c r="F75" s="95" t="s">
        <v>1</v>
      </c>
      <c r="G75" s="92" t="s">
        <v>9</v>
      </c>
      <c r="H75" s="93"/>
      <c r="I75" s="93"/>
      <c r="J75" s="94"/>
      <c r="K75" s="35"/>
    </row>
    <row r="76" spans="6:11" ht="15.75" hidden="1" thickBot="1">
      <c r="F76" s="96"/>
      <c r="G76" s="47" t="s">
        <v>5</v>
      </c>
      <c r="H76" s="48" t="s">
        <v>6</v>
      </c>
      <c r="I76" s="48" t="s">
        <v>7</v>
      </c>
      <c r="J76" s="49" t="s">
        <v>8</v>
      </c>
      <c r="K76" s="35"/>
    </row>
    <row r="77" spans="6:11" ht="15.75" hidden="1" thickTop="1">
      <c r="F77" s="50" t="s">
        <v>2</v>
      </c>
      <c r="G77" s="51">
        <f>0.102</f>
        <v>0.102</v>
      </c>
      <c r="H77" s="52">
        <f>0.204/2+0.137+0.015</f>
        <v>0.254</v>
      </c>
      <c r="I77" s="52">
        <v>0.05</v>
      </c>
      <c r="J77" s="53">
        <f>(0.204/2+0.02+0.042)-I77</f>
        <v>0.114</v>
      </c>
      <c r="K77" s="35"/>
    </row>
    <row r="78" spans="6:11" ht="15" hidden="1">
      <c r="F78" s="54" t="s">
        <v>3</v>
      </c>
      <c r="G78" s="55">
        <v>0.102</v>
      </c>
      <c r="H78" s="56">
        <f>0.298/2+0.147+0.015</f>
        <v>0.311</v>
      </c>
      <c r="I78" s="57">
        <v>0.08</v>
      </c>
      <c r="J78" s="58">
        <f>(0.298/2+0.02+0.033)-I78</f>
        <v>0.12199999999999998</v>
      </c>
      <c r="K78" s="35"/>
    </row>
    <row r="79" spans="6:11" ht="15.75" hidden="1" thickBot="1">
      <c r="F79" s="59" t="s">
        <v>4</v>
      </c>
      <c r="G79" s="60">
        <v>0.162</v>
      </c>
      <c r="H79" s="61">
        <f>0.508/2+0.187+0.015</f>
        <v>0.456</v>
      </c>
      <c r="I79" s="61">
        <v>0.13</v>
      </c>
      <c r="J79" s="62">
        <f>(0.508/2+0.02+0.03)-I79</f>
        <v>0.17400000000000004</v>
      </c>
      <c r="K79" s="35"/>
    </row>
    <row r="80" ht="15.75" hidden="1" thickTop="1"/>
  </sheetData>
  <sheetProtection password="CE28" sheet="1" objects="1" scenarios="1"/>
  <mergeCells count="18">
    <mergeCell ref="G75:J75"/>
    <mergeCell ref="F75:F76"/>
    <mergeCell ref="H50:L50"/>
    <mergeCell ref="H60:L60"/>
    <mergeCell ref="H55:L55"/>
    <mergeCell ref="H56:L56"/>
    <mergeCell ref="H59:L59"/>
    <mergeCell ref="H51:L54"/>
    <mergeCell ref="B38:C38"/>
    <mergeCell ref="B39:C39"/>
    <mergeCell ref="B40:C40"/>
    <mergeCell ref="B41:C41"/>
    <mergeCell ref="F4:M4"/>
    <mergeCell ref="D4:E4"/>
    <mergeCell ref="D38:R38"/>
    <mergeCell ref="D39:R39"/>
    <mergeCell ref="D40:R40"/>
    <mergeCell ref="D41:R41"/>
  </mergeCells>
  <dataValidations count="1">
    <dataValidation type="list" allowBlank="1" showInputMessage="1" showErrorMessage="1" sqref="D4">
      <formula1>$F$77:$F$78</formula1>
    </dataValidation>
  </dataValidations>
  <printOptions/>
  <pageMargins left="1.2" right="0.7086614173228347" top="0.23" bottom="0.2755905511811024" header="0.23" footer="0.31496062992125984"/>
  <pageSetup fitToHeight="1" fitToWidth="1" horizontalDpi="600" verticalDpi="600" orientation="landscape" paperSize="9" scale="97" r:id="rId2"/>
  <ignoredErrors>
    <ignoredError sqref="F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Alutech-TD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</dc:creator>
  <cp:keywords/>
  <dc:description/>
  <cp:lastModifiedBy>kuzmitsky</cp:lastModifiedBy>
  <cp:lastPrinted>2009-08-14T16:17:52Z</cp:lastPrinted>
  <dcterms:created xsi:type="dcterms:W3CDTF">2009-08-03T07:59:20Z</dcterms:created>
  <dcterms:modified xsi:type="dcterms:W3CDTF">2009-08-19T08:53:27Z</dcterms:modified>
  <cp:category/>
  <cp:version/>
  <cp:contentType/>
  <cp:contentStatus/>
</cp:coreProperties>
</file>